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9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esh.abey\Desktop\workshops\bangkok\OneDrive_2018-09-23\Cascades - Bangkok\Day1 practicals\"/>
    </mc:Choice>
  </mc:AlternateContent>
  <xr:revisionPtr revIDLastSave="0" documentId="11_C0F37B707302D447EA891AF8916C689A9CD3148C" xr6:coauthVersionLast="37" xr6:coauthVersionMax="37" xr10:uidLastSave="{00000000-0000-0000-0000-000000000000}"/>
  <bookViews>
    <workbookView xWindow="780" yWindow="960" windowWidth="27642" windowHeight="16200" xr2:uid="{00000000-000D-0000-FFFF-FFFF00000000}"/>
  </bookViews>
  <sheets>
    <sheet name="Scenario calculations" sheetId="1" r:id="rId1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17" i="1"/>
  <c r="B16" i="1"/>
  <c r="B11" i="1"/>
  <c r="B10" i="1"/>
  <c r="B9" i="1"/>
  <c r="E16" i="1"/>
  <c r="D3" i="1"/>
  <c r="E19" i="1"/>
  <c r="E18" i="1"/>
  <c r="E17" i="1"/>
  <c r="G18" i="1"/>
  <c r="H18" i="1"/>
  <c r="G17" i="1"/>
  <c r="H17" i="1"/>
  <c r="G16" i="1"/>
  <c r="E11" i="1"/>
  <c r="G11" i="1"/>
  <c r="H11" i="1"/>
  <c r="E10" i="1"/>
  <c r="G10" i="1"/>
  <c r="H10" i="1"/>
  <c r="E9" i="1"/>
  <c r="G9" i="1"/>
  <c r="H9" i="1"/>
  <c r="B5" i="1"/>
  <c r="I19" i="1"/>
  <c r="B4" i="1"/>
  <c r="C3" i="1"/>
  <c r="H16" i="1"/>
  <c r="D5" i="1"/>
  <c r="D4" i="1"/>
  <c r="C4" i="1"/>
  <c r="E12" i="1"/>
  <c r="I12" i="1"/>
  <c r="C5" i="1"/>
</calcChain>
</file>

<file path=xl/sharedStrings.xml><?xml version="1.0" encoding="utf-8"?>
<sst xmlns="http://schemas.openxmlformats.org/spreadsheetml/2006/main" count="32" uniqueCount="21">
  <si>
    <t>Cascade outcomes</t>
  </si>
  <si>
    <t>Now</t>
  </si>
  <si>
    <r>
      <t xml:space="preserve">Scenarios with </t>
    </r>
    <r>
      <rPr>
        <b/>
        <sz val="12"/>
        <color theme="1"/>
        <rFont val="Calibri"/>
        <family val="2"/>
        <scheme val="minor"/>
      </rPr>
      <t>linear</t>
    </r>
    <r>
      <rPr>
        <sz val="12"/>
        <color theme="1"/>
        <rFont val="Calibri"/>
        <family val="2"/>
        <scheme val="minor"/>
      </rPr>
      <t xml:space="preserve"> cost functions</t>
    </r>
  </si>
  <si>
    <r>
      <t xml:space="preserve">Scenarios with </t>
    </r>
    <r>
      <rPr>
        <b/>
        <sz val="12"/>
        <color theme="1"/>
        <rFont val="Calibri"/>
        <family val="2"/>
        <scheme val="minor"/>
      </rPr>
      <t>nonlinear</t>
    </r>
    <r>
      <rPr>
        <sz val="12"/>
        <color theme="1"/>
        <rFont val="Calibri"/>
        <family val="2"/>
        <scheme val="minor"/>
      </rPr>
      <t xml:space="preserve"> cost functions</t>
    </r>
  </si>
  <si>
    <t>All people with condition</t>
  </si>
  <si>
    <t>Aware of status</t>
  </si>
  <si>
    <t>Currently treated</t>
  </si>
  <si>
    <t>Linear cost function calculations</t>
  </si>
  <si>
    <t>Spending</t>
  </si>
  <si>
    <t>Unit cost</t>
  </si>
  <si>
    <t>Coverage</t>
  </si>
  <si>
    <t>Yield</t>
  </si>
  <si>
    <t>Number diagnosed</t>
  </si>
  <si>
    <t>Number initated</t>
  </si>
  <si>
    <t>Loss</t>
  </si>
  <si>
    <t>Pharmacy</t>
  </si>
  <si>
    <t>Clinics</t>
  </si>
  <si>
    <t>Outreach</t>
  </si>
  <si>
    <t>Adherence</t>
  </si>
  <si>
    <t>Nonlinear cost function calculations</t>
  </si>
  <si>
    <t>Capacity constraints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</si>
</sst>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0" xfId="0" applyFont="1" applyFill="1"/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="70" zoomScaleNormal="70" workbookViewId="0" xr3:uid="{AEA406A1-0E4B-5B11-9CD5-51D6E497D94C}"/>
  </sheetViews>
  <sheetFormatPr defaultColWidth="10.875" defaultRowHeight="15.6"/>
  <cols>
    <col min="1" max="1" width="22.25" style="1" customWidth="1"/>
    <col min="2" max="2" width="10.875" style="6"/>
    <col min="3" max="3" width="30.625" style="1" bestFit="1" customWidth="1"/>
    <col min="4" max="4" width="33.875" style="1" bestFit="1" customWidth="1"/>
    <col min="5" max="6" width="10.875" style="1"/>
    <col min="7" max="7" width="16.875" style="1" bestFit="1" customWidth="1"/>
    <col min="8" max="8" width="14.625" style="1" bestFit="1" customWidth="1"/>
    <col min="9" max="16384" width="10.875" style="1"/>
  </cols>
  <sheetData>
    <row r="1" spans="1:9" ht="23.1">
      <c r="A1" s="9" t="s">
        <v>0</v>
      </c>
    </row>
    <row r="2" spans="1:9">
      <c r="B2" s="3" t="s">
        <v>1</v>
      </c>
      <c r="C2" s="3" t="s">
        <v>2</v>
      </c>
      <c r="D2" s="3" t="s">
        <v>3</v>
      </c>
    </row>
    <row r="3" spans="1:9">
      <c r="A3" s="2" t="s">
        <v>4</v>
      </c>
      <c r="B3" s="8">
        <v>6000</v>
      </c>
      <c r="C3" s="10">
        <f>$B3</f>
        <v>6000</v>
      </c>
      <c r="D3" s="10">
        <f>$B3</f>
        <v>6000</v>
      </c>
    </row>
    <row r="4" spans="1:9">
      <c r="A4" s="2" t="s">
        <v>5</v>
      </c>
      <c r="B4" s="8">
        <f>0.6*B3</f>
        <v>3600</v>
      </c>
      <c r="C4" s="10">
        <f>$B4+G9+G10+G11</f>
        <v>4600</v>
      </c>
      <c r="D4" s="11">
        <f>$B4+G16+G17+G18</f>
        <v>4509.2163455705731</v>
      </c>
    </row>
    <row r="5" spans="1:9">
      <c r="A5" s="2" t="s">
        <v>6</v>
      </c>
      <c r="B5" s="8">
        <f>0.3*B3</f>
        <v>1800</v>
      </c>
      <c r="C5" s="10">
        <f>B5+H9+H10+H11-I12</f>
        <v>2050</v>
      </c>
      <c r="D5" s="11">
        <f>B5+H16+H17+H18-I19</f>
        <v>2001.3486140733216</v>
      </c>
    </row>
    <row r="7" spans="1:9" ht="23.1">
      <c r="A7" s="9" t="s">
        <v>7</v>
      </c>
    </row>
    <row r="8" spans="1:9">
      <c r="B8" s="12" t="s">
        <v>8</v>
      </c>
      <c r="C8" s="12" t="s">
        <v>9</v>
      </c>
      <c r="D8" s="3"/>
      <c r="E8" s="3" t="s">
        <v>10</v>
      </c>
      <c r="F8" s="12" t="s">
        <v>11</v>
      </c>
      <c r="G8" s="3" t="s">
        <v>12</v>
      </c>
      <c r="H8" s="3" t="s">
        <v>13</v>
      </c>
      <c r="I8" s="3" t="s">
        <v>14</v>
      </c>
    </row>
    <row r="9" spans="1:9">
      <c r="A9" s="2" t="s">
        <v>15</v>
      </c>
      <c r="B9" s="7">
        <f>50000</f>
        <v>50000</v>
      </c>
      <c r="C9" s="7">
        <v>5</v>
      </c>
      <c r="D9" s="3"/>
      <c r="E9" s="3">
        <f>B9/C9</f>
        <v>10000</v>
      </c>
      <c r="F9" s="5">
        <v>0.05</v>
      </c>
      <c r="G9" s="3">
        <f>F9*E9</f>
        <v>500</v>
      </c>
      <c r="H9" s="3">
        <f>20%*G9</f>
        <v>100</v>
      </c>
      <c r="I9" s="3"/>
    </row>
    <row r="10" spans="1:9">
      <c r="A10" s="2" t="s">
        <v>16</v>
      </c>
      <c r="B10" s="7">
        <f>100000</f>
        <v>100000</v>
      </c>
      <c r="C10" s="7">
        <v>20</v>
      </c>
      <c r="D10" s="3"/>
      <c r="E10" s="3">
        <f>B10/C10</f>
        <v>5000</v>
      </c>
      <c r="F10" s="5">
        <v>0.04</v>
      </c>
      <c r="G10" s="3">
        <f>F10*E10</f>
        <v>200</v>
      </c>
      <c r="H10" s="3">
        <f>90%*G10</f>
        <v>180</v>
      </c>
      <c r="I10" s="3"/>
    </row>
    <row r="11" spans="1:9">
      <c r="A11" s="2" t="s">
        <v>17</v>
      </c>
      <c r="B11" s="7">
        <f>30000</f>
        <v>30000</v>
      </c>
      <c r="C11" s="7">
        <v>15</v>
      </c>
      <c r="D11" s="3"/>
      <c r="E11" s="3">
        <f>B11/C11</f>
        <v>2000</v>
      </c>
      <c r="F11" s="5">
        <v>0.15</v>
      </c>
      <c r="G11" s="3">
        <f>F11*E11</f>
        <v>300</v>
      </c>
      <c r="H11" s="3">
        <f>70%*G11</f>
        <v>210</v>
      </c>
      <c r="I11" s="3"/>
    </row>
    <row r="12" spans="1:9">
      <c r="A12" s="2" t="s">
        <v>18</v>
      </c>
      <c r="B12" s="7">
        <v>20000</v>
      </c>
      <c r="C12" s="7">
        <v>25</v>
      </c>
      <c r="D12" s="3"/>
      <c r="E12" s="3">
        <f>B12/C12</f>
        <v>800</v>
      </c>
      <c r="F12" s="3"/>
      <c r="G12" s="3"/>
      <c r="H12" s="3"/>
      <c r="I12" s="3">
        <f>MAX(E12*5%+(B5-E12)*20%,0)</f>
        <v>240</v>
      </c>
    </row>
    <row r="13" spans="1:9">
      <c r="C13" s="6"/>
      <c r="D13" s="6"/>
      <c r="E13" s="6"/>
      <c r="F13" s="6"/>
      <c r="G13" s="6"/>
      <c r="H13" s="6"/>
      <c r="I13" s="6"/>
    </row>
    <row r="14" spans="1:9" ht="23.1">
      <c r="A14" s="9" t="s">
        <v>19</v>
      </c>
      <c r="C14" s="6"/>
      <c r="D14" s="6"/>
      <c r="E14" s="6"/>
      <c r="F14" s="6"/>
      <c r="G14" s="6"/>
      <c r="H14" s="6"/>
      <c r="I14" s="6"/>
    </row>
    <row r="15" spans="1:9">
      <c r="B15" s="12" t="s">
        <v>8</v>
      </c>
      <c r="C15" s="12" t="s">
        <v>9</v>
      </c>
      <c r="D15" s="3" t="s">
        <v>20</v>
      </c>
      <c r="E15" s="3" t="s">
        <v>10</v>
      </c>
      <c r="F15" s="12" t="s">
        <v>11</v>
      </c>
      <c r="G15" s="3" t="s">
        <v>12</v>
      </c>
      <c r="H15" s="3" t="s">
        <v>13</v>
      </c>
      <c r="I15" s="3" t="s">
        <v>14</v>
      </c>
    </row>
    <row r="16" spans="1:9">
      <c r="A16" s="2" t="s">
        <v>15</v>
      </c>
      <c r="B16" s="7">
        <f>50000</f>
        <v>50000</v>
      </c>
      <c r="C16" s="7">
        <v>5</v>
      </c>
      <c r="D16" s="3">
        <v>20000</v>
      </c>
      <c r="E16" s="4">
        <f>(2*D16/(1 + EXP(-2*B16/(C16*D16))) - D16)</f>
        <v>9242.3431452001932</v>
      </c>
      <c r="F16" s="5">
        <v>0.05</v>
      </c>
      <c r="G16" s="4">
        <f>F16*E16</f>
        <v>462.11715726000966</v>
      </c>
      <c r="H16" s="4">
        <f>20%*G16</f>
        <v>92.423431452001935</v>
      </c>
      <c r="I16" s="4"/>
    </row>
    <row r="17" spans="1:9">
      <c r="A17" s="2" t="s">
        <v>16</v>
      </c>
      <c r="B17" s="7">
        <f>100000</f>
        <v>100000</v>
      </c>
      <c r="C17" s="7">
        <v>20</v>
      </c>
      <c r="D17" s="3">
        <v>10000</v>
      </c>
      <c r="E17" s="4">
        <f>(2*D17/(1 + EXP(-2*B17/(C17*D17))) - D17)</f>
        <v>4621.1715726000966</v>
      </c>
      <c r="F17" s="5">
        <v>0.04</v>
      </c>
      <c r="G17" s="4">
        <f>F17*E17</f>
        <v>184.84686290400387</v>
      </c>
      <c r="H17" s="4">
        <f>90%*G17</f>
        <v>166.36217661360348</v>
      </c>
      <c r="I17" s="4"/>
    </row>
    <row r="18" spans="1:9">
      <c r="A18" s="2" t="s">
        <v>17</v>
      </c>
      <c r="B18" s="7">
        <f>30000</f>
        <v>30000</v>
      </c>
      <c r="C18" s="7">
        <v>15</v>
      </c>
      <c r="D18" s="3">
        <v>3000</v>
      </c>
      <c r="E18" s="4">
        <f>(2*D18/(1 + EXP(-2*B18/(C18*D18))) - D18)</f>
        <v>1748.3488360437304</v>
      </c>
      <c r="F18" s="5">
        <v>0.15</v>
      </c>
      <c r="G18" s="4">
        <f>F18*E18</f>
        <v>262.25232540655958</v>
      </c>
      <c r="H18" s="4">
        <f>70%*G18</f>
        <v>183.57662778459169</v>
      </c>
      <c r="I18" s="4"/>
    </row>
    <row r="19" spans="1:9">
      <c r="A19" s="2" t="s">
        <v>18</v>
      </c>
      <c r="B19" s="7">
        <f>20000</f>
        <v>20000</v>
      </c>
      <c r="C19" s="7">
        <v>25</v>
      </c>
      <c r="D19" s="3">
        <v>5000</v>
      </c>
      <c r="E19" s="4">
        <f>(2*D19/(1 + EXP(-2*B19/(C19*D19))) - D19)</f>
        <v>793.24252148749474</v>
      </c>
      <c r="F19" s="3"/>
      <c r="G19" s="4"/>
      <c r="H19" s="4"/>
      <c r="I19" s="4">
        <f>MAX(E19*5%+(B5-E19)*20%,0)</f>
        <v>241.01362177687582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romesh.abeysuriya@burnet.edu.au</cp:lastModifiedBy>
  <cp:revision/>
  <dcterms:created xsi:type="dcterms:W3CDTF">2018-07-27T18:57:25Z</dcterms:created>
  <dcterms:modified xsi:type="dcterms:W3CDTF">2018-10-02T12:38:53Z</dcterms:modified>
  <cp:category/>
  <cp:contentStatus/>
</cp:coreProperties>
</file>